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คำนวน EX ความรู้ต่าง ๆ\"/>
    </mc:Choice>
  </mc:AlternateContent>
  <xr:revisionPtr revIDLastSave="0" documentId="13_ncr:1_{8BCE1E6D-7DD6-411B-BA03-69E0783E6177}" xr6:coauthVersionLast="47" xr6:coauthVersionMax="47" xr10:uidLastSave="{00000000-0000-0000-0000-000000000000}"/>
  <bookViews>
    <workbookView xWindow="-108" yWindow="-108" windowWidth="23256" windowHeight="12576" xr2:uid="{2EDF0F04-CE9F-4054-AB08-1AF2510C42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C23" i="1"/>
  <c r="C22" i="1"/>
  <c r="B22" i="1"/>
  <c r="B21" i="1"/>
  <c r="D6" i="1" l="1"/>
  <c r="D5" i="1"/>
  <c r="F2" i="1" s="1"/>
  <c r="F3" i="1"/>
  <c r="H3" i="1" s="1"/>
  <c r="B4" i="1"/>
  <c r="B5" i="1" s="1"/>
  <c r="H2" i="1" l="1"/>
  <c r="A10" i="1"/>
  <c r="A11" i="1"/>
  <c r="A12" i="1"/>
  <c r="A13" i="1"/>
  <c r="A14" i="1"/>
  <c r="A15" i="1"/>
  <c r="A16" i="1"/>
  <c r="A17" i="1"/>
  <c r="A18" i="1"/>
  <c r="A9" i="1"/>
  <c r="F4" i="1"/>
  <c r="B6" i="1" s="1"/>
  <c r="B9" i="1" l="1"/>
  <c r="C27" i="1" l="1"/>
  <c r="C28" i="1"/>
  <c r="C9" i="1"/>
  <c r="D9" i="1" s="1"/>
  <c r="B10" i="1"/>
  <c r="C30" i="1" l="1"/>
  <c r="C29" i="1"/>
  <c r="E9" i="1"/>
  <c r="B28" i="1"/>
  <c r="B27" i="1"/>
  <c r="B11" i="1"/>
  <c r="C10" i="1"/>
  <c r="D10" i="1" s="1"/>
  <c r="C11" i="1" l="1"/>
  <c r="D11" i="1" s="1"/>
  <c r="C32" i="1"/>
  <c r="C31" i="1"/>
  <c r="E10" i="1"/>
  <c r="B30" i="1"/>
  <c r="B29" i="1"/>
  <c r="E11" i="1"/>
  <c r="B32" i="1"/>
  <c r="B31" i="1"/>
  <c r="B12" i="1"/>
  <c r="C34" i="1" l="1"/>
  <c r="C33" i="1"/>
  <c r="B13" i="1"/>
  <c r="C12" i="1"/>
  <c r="D12" i="1" s="1"/>
  <c r="C36" i="1" l="1"/>
  <c r="C35" i="1"/>
  <c r="E12" i="1"/>
  <c r="B33" i="1"/>
  <c r="B34" i="1"/>
  <c r="C13" i="1"/>
  <c r="D13" i="1" s="1"/>
  <c r="B14" i="1"/>
  <c r="C38" i="1" l="1"/>
  <c r="C37" i="1"/>
  <c r="E13" i="1"/>
  <c r="B35" i="1"/>
  <c r="B36" i="1"/>
  <c r="B15" i="1"/>
  <c r="C14" i="1"/>
  <c r="D14" i="1" s="1"/>
  <c r="C40" i="1" l="1"/>
  <c r="C39" i="1"/>
  <c r="E14" i="1"/>
  <c r="B38" i="1"/>
  <c r="B37" i="1"/>
  <c r="B16" i="1"/>
  <c r="C15" i="1"/>
  <c r="D15" i="1" s="1"/>
  <c r="C41" i="1" l="1"/>
  <c r="C42" i="1"/>
  <c r="E15" i="1"/>
  <c r="B40" i="1"/>
  <c r="B39" i="1"/>
  <c r="B17" i="1"/>
  <c r="C16" i="1"/>
  <c r="D16" i="1" s="1"/>
  <c r="C44" i="1" l="1"/>
  <c r="C43" i="1"/>
  <c r="E16" i="1"/>
  <c r="B41" i="1"/>
  <c r="B42" i="1"/>
  <c r="C17" i="1"/>
  <c r="D17" i="1" s="1"/>
  <c r="B18" i="1"/>
  <c r="C46" i="1" l="1"/>
  <c r="C45" i="1"/>
  <c r="C18" i="1"/>
  <c r="D18" i="1" s="1"/>
  <c r="E17" i="1"/>
  <c r="B44" i="1"/>
  <c r="B43" i="1"/>
  <c r="E18" i="1" l="1"/>
  <c r="B46" i="1"/>
  <c r="B45" i="1"/>
</calcChain>
</file>

<file path=xl/sharedStrings.xml><?xml version="1.0" encoding="utf-8"?>
<sst xmlns="http://schemas.openxmlformats.org/spreadsheetml/2006/main" count="26" uniqueCount="26">
  <si>
    <t>ความลึกพื้นที่</t>
  </si>
  <si>
    <t>ความกว้างพื้นที่</t>
  </si>
  <si>
    <t>Coverage angle (FAR)</t>
  </si>
  <si>
    <t>Desired Line Curvature (deg)</t>
  </si>
  <si>
    <t>radius</t>
  </si>
  <si>
    <t>Sub Spacing</t>
  </si>
  <si>
    <t>Number of subs</t>
  </si>
  <si>
    <t>Speed of sound</t>
  </si>
  <si>
    <t>Freq (spacing = λ/4)</t>
  </si>
  <si>
    <t>Line length</t>
  </si>
  <si>
    <t>Half Line Length</t>
  </si>
  <si>
    <t>Freq (Length = λ)</t>
  </si>
  <si>
    <t>Temperature (° C)</t>
  </si>
  <si>
    <t>Source</t>
  </si>
  <si>
    <t>Position (m)</t>
  </si>
  <si>
    <t>Distance Offset</t>
  </si>
  <si>
    <t>Normalized offset</t>
  </si>
  <si>
    <t>Delay for Curvature (ms)</t>
  </si>
  <si>
    <t xml:space="preserve">Sub Center to side </t>
  </si>
  <si>
    <t>พื้นที่</t>
  </si>
  <si>
    <t>Sub splay</t>
  </si>
  <si>
    <t>กึ่งกลางความกว้าง</t>
  </si>
  <si>
    <t>แกน X</t>
  </si>
  <si>
    <t>แกน Y</t>
  </si>
  <si>
    <t>Freq (Spacing = λ/2)</t>
  </si>
  <si>
    <t>Subwoofer Coupled Arrays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</si>
</sst>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8"/>
      <color theme="1"/>
      <name val="Angsana New"/>
      <family val="1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Subwoofer Coupled Arrays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81516122438048E-2"/>
          <c:y val="0.11831639255174228"/>
          <c:w val="0.91609751404981088"/>
          <c:h val="0.8666067445971712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Sheet1!$B$27:$B$46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-6.578593312775638E-2</c:v>
                </c:pt>
                <c:pt idx="3">
                  <c:v>-6.578593312775638E-2</c:v>
                </c:pt>
                <c:pt idx="4">
                  <c:v>-0.19814021056238573</c:v>
                </c:pt>
                <c:pt idx="5">
                  <c:v>-0.19814021056238573</c:v>
                </c:pt>
                <c:pt idx="6">
                  <c:v>-0.398675125509655</c:v>
                </c:pt>
                <c:pt idx="7">
                  <c:v>-0.398675125509655</c:v>
                </c:pt>
                <c:pt idx="8">
                  <c:v>-0.66993471188215636</c:v>
                </c:pt>
                <c:pt idx="9">
                  <c:v>-0.66993471188215636</c:v>
                </c:pt>
                <c:pt idx="10">
                  <c:v>-1.0155667099228918</c:v>
                </c:pt>
                <c:pt idx="11">
                  <c:v>-1.0155667099228918</c:v>
                </c:pt>
                <c:pt idx="12">
                  <c:v>-1.4405937782313298</c:v>
                </c:pt>
                <c:pt idx="13">
                  <c:v>-1.4405937782313298</c:v>
                </c:pt>
                <c:pt idx="14">
                  <c:v>-1.9518361449477499</c:v>
                </c:pt>
                <c:pt idx="15">
                  <c:v>-1.9518361449477499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Sheet1!$C$27:$C$46</c:f>
              <c:numCache>
                <c:formatCode>General</c:formatCode>
                <c:ptCount val="20"/>
                <c:pt idx="0">
                  <c:v>10.525</c:v>
                </c:pt>
                <c:pt idx="1">
                  <c:v>9.4749999999999996</c:v>
                </c:pt>
                <c:pt idx="2">
                  <c:v>11.574999999999999</c:v>
                </c:pt>
                <c:pt idx="3">
                  <c:v>8.4250000000000007</c:v>
                </c:pt>
                <c:pt idx="4">
                  <c:v>12.625</c:v>
                </c:pt>
                <c:pt idx="5">
                  <c:v>7.375</c:v>
                </c:pt>
                <c:pt idx="6">
                  <c:v>13.675000000000001</c:v>
                </c:pt>
                <c:pt idx="7">
                  <c:v>6.3250000000000002</c:v>
                </c:pt>
                <c:pt idx="8">
                  <c:v>14.725</c:v>
                </c:pt>
                <c:pt idx="9">
                  <c:v>5.2750000000000004</c:v>
                </c:pt>
                <c:pt idx="10">
                  <c:v>15.774999999999999</c:v>
                </c:pt>
                <c:pt idx="11">
                  <c:v>4.2250000000000005</c:v>
                </c:pt>
                <c:pt idx="12">
                  <c:v>16.824999999999999</c:v>
                </c:pt>
                <c:pt idx="13">
                  <c:v>3.1750000000000007</c:v>
                </c:pt>
                <c:pt idx="14">
                  <c:v>17.875</c:v>
                </c:pt>
                <c:pt idx="15">
                  <c:v>2.1250000000000009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18-42E6-A577-02C25DA7ED4C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Sheet1!$B$20:$B$23</c:f>
              <c:numCache>
                <c:formatCode>General</c:formatCode>
                <c:ptCount val="4"/>
                <c:pt idx="0">
                  <c:v>0</c:v>
                </c:pt>
                <c:pt idx="1">
                  <c:v>40</c:v>
                </c:pt>
                <c:pt idx="2">
                  <c:v>40</c:v>
                </c:pt>
                <c:pt idx="3">
                  <c:v>0</c:v>
                </c:pt>
              </c:numCache>
            </c:numRef>
          </c:xVal>
          <c:yVal>
            <c:numRef>
              <c:f>Sheet1!$C$20:$C$23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18-42E6-A577-02C25DA7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75392"/>
        <c:axId val="469974432"/>
      </c:scatterChart>
      <c:valAx>
        <c:axId val="46997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74432"/>
        <c:crosses val="autoZero"/>
        <c:crossBetween val="midCat"/>
      </c:valAx>
      <c:valAx>
        <c:axId val="46997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75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45052</xdr:colOff>
      <xdr:row>4</xdr:row>
      <xdr:rowOff>13254</xdr:rowOff>
    </xdr:from>
    <xdr:to>
      <xdr:col>11</xdr:col>
      <xdr:colOff>265450</xdr:colOff>
      <xdr:row>18</xdr:row>
      <xdr:rowOff>19425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201089-B531-BBDC-33C6-15E97E270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18</xdr:row>
      <xdr:rowOff>31750</xdr:rowOff>
    </xdr:from>
    <xdr:to>
      <xdr:col>11</xdr:col>
      <xdr:colOff>285750</xdr:colOff>
      <xdr:row>70</xdr:row>
      <xdr:rowOff>39187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390FE9-05A2-E439-176B-576E961E6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4250"/>
          <a:ext cx="18986500" cy="11262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A14B-203F-4E3D-96CA-254E91E7910D}">
  <dimension ref="A1:N46"/>
  <sheetViews>
    <sheetView tabSelected="1" zoomScale="22" zoomScaleNormal="30" workbookViewId="0">
      <selection activeCell="B2" sqref="B2"/>
    </sheetView>
  </sheetViews>
  <sheetFormatPr defaultRowHeight="14.4"/>
  <cols>
    <col min="1" max="1" width="45" customWidth="1"/>
    <col min="2" max="2" width="20.44140625" customWidth="1"/>
    <col min="3" max="3" width="38.21875" customWidth="1"/>
    <col min="4" max="4" width="30.44140625" customWidth="1"/>
    <col min="5" max="5" width="37.77734375" customWidth="1"/>
    <col min="6" max="6" width="20.5546875" customWidth="1"/>
    <col min="7" max="7" width="28.5546875" customWidth="1"/>
    <col min="8" max="8" width="25.5546875" customWidth="1"/>
  </cols>
  <sheetData>
    <row r="1" spans="1:14" ht="28.8">
      <c r="A1" s="14" t="s">
        <v>25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</row>
    <row r="2" spans="1:14" ht="25.8">
      <c r="A2" s="2" t="s">
        <v>0</v>
      </c>
      <c r="B2" s="11">
        <v>40</v>
      </c>
      <c r="C2" s="2" t="s">
        <v>5</v>
      </c>
      <c r="D2" s="11">
        <v>1.05</v>
      </c>
      <c r="E2" s="2" t="s">
        <v>8</v>
      </c>
      <c r="F2" s="3">
        <f>D5/(D2*4)</f>
        <v>81.904809523809519</v>
      </c>
      <c r="G2" s="2" t="s">
        <v>24</v>
      </c>
      <c r="H2" s="2">
        <f>D5/(D2*2)</f>
        <v>163.80961904761904</v>
      </c>
      <c r="I2" s="1"/>
      <c r="J2" s="1"/>
      <c r="K2" s="1"/>
      <c r="L2" s="1"/>
      <c r="M2" s="1"/>
      <c r="N2" s="1"/>
    </row>
    <row r="3" spans="1:14" ht="25.8">
      <c r="A3" s="2" t="s">
        <v>1</v>
      </c>
      <c r="B3" s="11">
        <v>20</v>
      </c>
      <c r="C3" s="2" t="s">
        <v>6</v>
      </c>
      <c r="D3" s="11">
        <v>16</v>
      </c>
      <c r="E3" s="2" t="s">
        <v>9</v>
      </c>
      <c r="F3" s="3">
        <f>D2*D3</f>
        <v>16.8</v>
      </c>
      <c r="G3" s="2" t="s">
        <v>11</v>
      </c>
      <c r="H3" s="2">
        <f>D5/F3</f>
        <v>20.47620238095238</v>
      </c>
      <c r="I3" s="1"/>
      <c r="J3" s="1"/>
      <c r="K3" s="1"/>
      <c r="L3" s="1"/>
      <c r="M3" s="1"/>
      <c r="N3" s="1"/>
    </row>
    <row r="4" spans="1:14" ht="25.8">
      <c r="A4" s="2" t="s">
        <v>2</v>
      </c>
      <c r="B4" s="4">
        <f>2*ASIN(1/(B2/B3))*180/PI()</f>
        <v>60.000000000000007</v>
      </c>
      <c r="C4" s="2" t="s">
        <v>12</v>
      </c>
      <c r="D4" s="11">
        <v>21.667000000000002</v>
      </c>
      <c r="E4" s="2" t="s">
        <v>10</v>
      </c>
      <c r="F4" s="3">
        <f>F3/2</f>
        <v>8.4</v>
      </c>
      <c r="G4" s="5"/>
      <c r="H4" s="5"/>
      <c r="I4" s="1"/>
      <c r="J4" s="1"/>
      <c r="K4" s="1"/>
      <c r="L4" s="1"/>
      <c r="M4" s="1"/>
      <c r="N4" s="1"/>
    </row>
    <row r="5" spans="1:14" ht="25.8">
      <c r="A5" s="2" t="s">
        <v>3</v>
      </c>
      <c r="B5" s="4">
        <f>B4/2</f>
        <v>30.000000000000004</v>
      </c>
      <c r="C5" s="2" t="s">
        <v>7</v>
      </c>
      <c r="D5" s="4">
        <f>331+(0.6*D4)</f>
        <v>344.00020000000001</v>
      </c>
      <c r="E5" s="5"/>
      <c r="F5" s="6"/>
      <c r="G5" s="5"/>
      <c r="H5" s="5"/>
      <c r="I5" s="1"/>
      <c r="J5" s="1"/>
      <c r="K5" s="1"/>
      <c r="L5" s="1"/>
      <c r="M5" s="1"/>
      <c r="N5" s="1"/>
    </row>
    <row r="6" spans="1:14" ht="25.8">
      <c r="A6" s="2" t="s">
        <v>4</v>
      </c>
      <c r="B6" s="4">
        <f>F4/SIN(RADIANS(B5))</f>
        <v>16.8</v>
      </c>
      <c r="C6" s="2" t="s">
        <v>18</v>
      </c>
      <c r="D6" s="3">
        <f>D3/2</f>
        <v>8</v>
      </c>
      <c r="E6" s="5"/>
      <c r="F6" s="5"/>
      <c r="G6" s="5"/>
      <c r="H6" s="5"/>
      <c r="I6" s="1"/>
      <c r="J6" s="1"/>
      <c r="K6" s="1"/>
      <c r="L6" s="1"/>
      <c r="M6" s="1"/>
      <c r="N6" s="1"/>
    </row>
    <row r="7" spans="1:14" ht="25.8">
      <c r="A7" s="5"/>
      <c r="B7" s="5"/>
      <c r="C7" s="5"/>
      <c r="D7" s="5"/>
      <c r="E7" s="5"/>
      <c r="F7" s="5"/>
      <c r="G7" s="5"/>
      <c r="H7" s="5"/>
      <c r="I7" s="1"/>
      <c r="J7" s="1"/>
      <c r="K7" s="1"/>
      <c r="L7" s="1"/>
      <c r="M7" s="1"/>
      <c r="N7" s="1"/>
    </row>
    <row r="8" spans="1:14" ht="25.8">
      <c r="A8" s="3" t="s">
        <v>13</v>
      </c>
      <c r="B8" s="3" t="s">
        <v>14</v>
      </c>
      <c r="C8" s="3" t="s">
        <v>15</v>
      </c>
      <c r="D8" s="3" t="s">
        <v>16</v>
      </c>
      <c r="E8" s="7" t="s">
        <v>17</v>
      </c>
      <c r="F8" s="5"/>
      <c r="G8" s="5"/>
      <c r="H8" s="5"/>
      <c r="I8" s="1"/>
      <c r="J8" s="1"/>
      <c r="K8" s="1"/>
      <c r="L8" s="1"/>
      <c r="M8" s="1"/>
      <c r="N8" s="1"/>
    </row>
    <row r="9" spans="1:14" ht="25.8">
      <c r="A9" s="12">
        <f>IF(1 &lt;= D6, 1, "ไม่มีซับวูฟเฟอร์")</f>
        <v>1</v>
      </c>
      <c r="B9" s="12">
        <f>IF(A9="ไม่มีซับวูฟเฟอร์", "N/A", D2/2)</f>
        <v>0.52500000000000002</v>
      </c>
      <c r="C9" s="12">
        <f>IF(A9="ไม่มีซับวูฟเฟอร์", "N/A", B6-(SQRT(B6^2-B9^2)))</f>
        <v>8.205128694552144E-3</v>
      </c>
      <c r="D9" s="12">
        <f>IF(A9="ไม่มีซับวูฟเฟอร์", "N/A", C9-C9)</f>
        <v>0</v>
      </c>
      <c r="E9" s="13">
        <f>IF(A9="ไม่มีซับวูฟเฟอร์", "N/A", (D9/D5)*1000)</f>
        <v>0</v>
      </c>
      <c r="F9" s="5"/>
      <c r="G9" s="5"/>
      <c r="H9" s="5"/>
      <c r="I9" s="1"/>
      <c r="J9" s="1"/>
      <c r="K9" s="1"/>
      <c r="L9" s="1"/>
      <c r="M9" s="1"/>
      <c r="N9" s="1"/>
    </row>
    <row r="10" spans="1:14" ht="25.8">
      <c r="A10" s="3">
        <f>IF(2 &lt;= D6, 2, "ไม่มีซับวูฟเฟอร์")</f>
        <v>2</v>
      </c>
      <c r="B10" s="3">
        <f>IF(A10="ไม่มีซับวูฟเฟอร์", "N/A", B9+D2)</f>
        <v>1.5750000000000002</v>
      </c>
      <c r="C10" s="3">
        <f>IF(A10="ไม่มีซับวูฟเฟอร์", "N/A", B6-(SQRT(B6^2-B10^2)))</f>
        <v>7.3991061822308524E-2</v>
      </c>
      <c r="D10" s="3">
        <f>IF(A10="ไม่มีซับวูฟเฟอร์", "N/A", C10-C9)</f>
        <v>6.578593312775638E-2</v>
      </c>
      <c r="E10" s="7">
        <f>IF(A10="ไม่มีซับวูฟเฟอร์", "N/A", (D10/D5)*1000)</f>
        <v>0.19123806651204384</v>
      </c>
      <c r="F10" s="5"/>
      <c r="G10" s="5"/>
      <c r="H10" s="5"/>
      <c r="I10" s="1"/>
      <c r="J10" s="1"/>
      <c r="K10" s="1"/>
      <c r="L10" s="1"/>
      <c r="M10" s="1"/>
      <c r="N10" s="1"/>
    </row>
    <row r="11" spans="1:14" ht="25.8">
      <c r="A11" s="12">
        <f>IF(3 &lt;= D6, 3, "ไม่มีซับวูฟเฟอร์")</f>
        <v>3</v>
      </c>
      <c r="B11" s="12">
        <f>IF(A11="ไม่มีซับวูฟเฟอร์", "N/A", B10+D2)</f>
        <v>2.625</v>
      </c>
      <c r="C11" s="12">
        <f>IF(A11="ไม่มีซับวูฟเฟอร์", "N/A", B6-(SQRT(B6^2-B11^2)))</f>
        <v>0.20634533925693788</v>
      </c>
      <c r="D11" s="12">
        <f>IF(A11="ไม่มีซับวูฟเฟอร์", "N/A", C11-C9)</f>
        <v>0.19814021056238573</v>
      </c>
      <c r="E11" s="13">
        <f>IF(A11="ไม่มีซับวูฟเฟอร์", "N/A", (D11/D5)*1000)</f>
        <v>0.57598864931586002</v>
      </c>
      <c r="F11" s="5"/>
      <c r="G11" s="5"/>
      <c r="H11" s="5"/>
      <c r="I11" s="1"/>
      <c r="J11" s="1"/>
      <c r="K11" s="1"/>
      <c r="L11" s="1"/>
      <c r="M11" s="1"/>
      <c r="N11" s="1"/>
    </row>
    <row r="12" spans="1:14" ht="25.8">
      <c r="A12" s="3">
        <f>IF(4 &lt;= D6, 4, "ไม่มีซับวูฟเฟอร์")</f>
        <v>4</v>
      </c>
      <c r="B12" s="3">
        <f>IF(A12="ไม่มีซับวูฟเฟอร์", "N/A", B11+D2)</f>
        <v>3.6749999999999998</v>
      </c>
      <c r="C12" s="3">
        <f>IF(A12="ไม่มีซับวูฟเฟอร์", "N/A", B6-(SQRT(B6^2-B12^2)))</f>
        <v>0.40688025420420715</v>
      </c>
      <c r="D12" s="3">
        <f>IF(A12="ไม่มีซับวูฟเฟอร์", "N/A", C12-C9)</f>
        <v>0.398675125509655</v>
      </c>
      <c r="E12" s="7">
        <f>IF(A12="ไม่มีซับวูฟเฟอร์", "N/A", (D12/D5)*1000)</f>
        <v>1.1589386445404828</v>
      </c>
      <c r="F12" s="5"/>
      <c r="G12" s="5"/>
      <c r="H12" s="5"/>
      <c r="I12" s="1"/>
      <c r="J12" s="1"/>
      <c r="K12" s="1"/>
      <c r="L12" s="1"/>
      <c r="M12" s="1"/>
      <c r="N12" s="1"/>
    </row>
    <row r="13" spans="1:14" ht="25.8">
      <c r="A13" s="12">
        <f>IF(5 &lt;= D6, 5, "ไม่มีซับวูฟเฟอร์")</f>
        <v>5</v>
      </c>
      <c r="B13" s="12">
        <f>IF(A13="ไม่มีซับวูฟเฟอร์", "N/A", B12+D2)</f>
        <v>4.7249999999999996</v>
      </c>
      <c r="C13" s="12">
        <f>IF(A13="ไม่มีซับวูฟเฟอร์", "N/A", B6-(SQRT(B6^2-B13^2)))</f>
        <v>0.67813984057670851</v>
      </c>
      <c r="D13" s="12">
        <f>IF(A13="ไม่มีซับวูฟเฟอร์", "N/A", C13-C9)</f>
        <v>0.66993471188215636</v>
      </c>
      <c r="E13" s="13">
        <f>IF(A13="ไม่มีซับวูฟเฟอร์", "N/A", (D13/D5)*1000)</f>
        <v>1.9474834953065618</v>
      </c>
      <c r="F13" s="5"/>
      <c r="G13" s="5"/>
      <c r="H13" s="5"/>
      <c r="I13" s="1"/>
      <c r="J13" s="1"/>
      <c r="K13" s="1"/>
      <c r="L13" s="1"/>
      <c r="M13" s="1"/>
      <c r="N13" s="1"/>
    </row>
    <row r="14" spans="1:14" ht="25.8">
      <c r="A14" s="3">
        <f>IF(6 &lt;= D6, 6, "ไม่มีซับวูฟเฟอร์")</f>
        <v>6</v>
      </c>
      <c r="B14" s="3">
        <f>IF(A14="ไม่มีซับวูฟเฟอร์", "N/A", B13+D2)</f>
        <v>5.7749999999999995</v>
      </c>
      <c r="C14" s="3">
        <f>IF(A14="ไม่มีซับวูฟเฟอร์", "N/A", B6-(SQRT(B6^2-B14^2)))</f>
        <v>1.0237718386174439</v>
      </c>
      <c r="D14" s="3">
        <f>IF(A14="ไม่มีซับวูฟเฟอร์", "N/A", C14-C9)</f>
        <v>1.0155667099228918</v>
      </c>
      <c r="E14" s="7">
        <f>IF(A14="ไม่มีซับวูฟเฟอร์", "N/A", (D14/D5)*1000)</f>
        <v>2.9522270915042834</v>
      </c>
      <c r="F14" s="5"/>
      <c r="G14" s="5"/>
      <c r="H14" s="5"/>
      <c r="I14" s="1"/>
      <c r="J14" s="1"/>
      <c r="K14" s="1"/>
      <c r="L14" s="1"/>
      <c r="M14" s="1"/>
      <c r="N14" s="1"/>
    </row>
    <row r="15" spans="1:14" ht="25.8">
      <c r="A15" s="12">
        <f>IF(7 &lt;= D6, 7, "ไม่มีซับวูฟเฟอร์")</f>
        <v>7</v>
      </c>
      <c r="B15" s="12">
        <f>IF(A15="ไม่มีซับวูฟเฟอร์", "N/A", B14+D2)</f>
        <v>6.8249999999999993</v>
      </c>
      <c r="C15" s="12">
        <f>IF(A15="ไม่มีซับวูฟเฟอร์", "N/A", B6-(SQRT(B6^2-B15^2)))</f>
        <v>1.448798906925882</v>
      </c>
      <c r="D15" s="12">
        <f>IF(A15="ไม่มีซับวูฟเฟอร์", "N/A", C15-C9)</f>
        <v>1.4405937782313298</v>
      </c>
      <c r="E15" s="13">
        <f>IF(A15="ไม่มีซับวูฟเฟอร์", "N/A", (D15/D5)*1000)</f>
        <v>4.1877701763874837</v>
      </c>
      <c r="F15" s="5"/>
      <c r="G15" s="5"/>
      <c r="H15" s="5"/>
      <c r="I15" s="1"/>
      <c r="J15" s="1"/>
      <c r="K15" s="1"/>
      <c r="L15" s="1"/>
      <c r="M15" s="1"/>
      <c r="N15" s="1"/>
    </row>
    <row r="16" spans="1:14" ht="25.8">
      <c r="A16" s="3">
        <f>IF(8 &lt;= D6, 8, "ไม่มีซับวูฟเฟอร์")</f>
        <v>8</v>
      </c>
      <c r="B16" s="3">
        <f>IF(A16="ไม่มีซับวูฟเฟอร์", "N/A", B15+D2)</f>
        <v>7.8749999999999991</v>
      </c>
      <c r="C16" s="3">
        <f>IF(A16="ไม่มีซับวูฟเฟอร์", "N/A", B6-(SQRT(B6^2-B16^2)))</f>
        <v>1.9600412736423021</v>
      </c>
      <c r="D16" s="3">
        <f>IF(A16="ไม่มีซับวูฟเฟอร์", "N/A", C16-C9)</f>
        <v>1.9518361449477499</v>
      </c>
      <c r="E16" s="7">
        <f>IF(A16="ไม่มีซับวูฟเฟอร์", "N/A", (D16/D5)*1000)</f>
        <v>5.6739389830231204</v>
      </c>
      <c r="F16" s="5"/>
      <c r="G16" s="5"/>
      <c r="H16" s="5"/>
      <c r="I16" s="1"/>
      <c r="J16" s="1"/>
      <c r="K16" s="1"/>
      <c r="L16" s="1"/>
      <c r="M16" s="1"/>
      <c r="N16" s="1"/>
    </row>
    <row r="17" spans="1:14" ht="25.8">
      <c r="A17" s="12" t="str">
        <f>IF(9 &lt;= D6, 9, "ไม่มีซับวูฟเฟอร์")</f>
        <v>ไม่มีซับวูฟเฟอร์</v>
      </c>
      <c r="B17" s="12" t="str">
        <f>IF(A17="ไม่มีซับวูฟเฟอร์", "N/A", B16+D2)</f>
        <v>N/A</v>
      </c>
      <c r="C17" s="12" t="str">
        <f>IF(A17="ไม่มีซับวูฟเฟอร์", "N/A", B6-(SQRT(B6^2-B17^2)))</f>
        <v>N/A</v>
      </c>
      <c r="D17" s="12" t="str">
        <f>IF(A17="ไม่มีซับวูฟเฟอร์", "N/A", C17-C9)</f>
        <v>N/A</v>
      </c>
      <c r="E17" s="13" t="str">
        <f>IF(A17="ไม่มีซับวูฟเฟอร์", "N/A", (D17/D5)*1000)</f>
        <v>N/A</v>
      </c>
      <c r="F17" s="5"/>
      <c r="G17" s="5"/>
      <c r="H17" s="5"/>
      <c r="I17" s="1"/>
      <c r="J17" s="1"/>
      <c r="K17" s="1"/>
      <c r="L17" s="1"/>
      <c r="M17" s="1"/>
      <c r="N17" s="1"/>
    </row>
    <row r="18" spans="1:14" ht="25.8">
      <c r="A18" s="3" t="str">
        <f>IF(10 &lt;= D6, 10, "ไม่มีซับวูฟเฟอร์")</f>
        <v>ไม่มีซับวูฟเฟอร์</v>
      </c>
      <c r="B18" s="3" t="str">
        <f>IF(A18="ไม่มีซับวูฟเฟอร์", "N/A", B17+D2)</f>
        <v>N/A</v>
      </c>
      <c r="C18" s="3" t="str">
        <f>IF(A18="ไม่มีซับวูฟเฟอร์", "N/A", B6-(SQRT(B6^2-B18^2)))</f>
        <v>N/A</v>
      </c>
      <c r="D18" s="3" t="str">
        <f>IF(A18="ไม่มีซับวูฟเฟอร์", "N/A", C18-C9)</f>
        <v>N/A</v>
      </c>
      <c r="E18" s="7" t="str">
        <f>IF(A18="ไม่มีซับวูฟเฟอร์", "N/A", (D18/D5)*1000)</f>
        <v>N/A</v>
      </c>
      <c r="F18" s="5"/>
      <c r="G18" s="5"/>
      <c r="H18" s="5"/>
      <c r="I18" s="1"/>
      <c r="J18" s="1"/>
      <c r="K18" s="1"/>
      <c r="L18" s="1"/>
      <c r="M18" s="1"/>
      <c r="N18" s="1"/>
    </row>
    <row r="19" spans="1:14" ht="25.8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  <c r="M19" s="1"/>
      <c r="N19" s="1"/>
    </row>
    <row r="20" spans="1:14" ht="25.8">
      <c r="A20" s="10" t="s">
        <v>19</v>
      </c>
      <c r="B20" s="10">
        <v>0</v>
      </c>
      <c r="C20" s="10">
        <v>0</v>
      </c>
      <c r="D20" s="10"/>
      <c r="E20" s="5"/>
      <c r="F20" s="5"/>
      <c r="G20" s="5"/>
      <c r="H20" s="5"/>
      <c r="I20" s="5"/>
      <c r="J20" s="1"/>
      <c r="K20" s="1"/>
      <c r="L20" s="1"/>
      <c r="M20" s="1"/>
      <c r="N20" s="1"/>
    </row>
    <row r="21" spans="1:14" ht="25.8">
      <c r="A21" s="10"/>
      <c r="B21" s="10">
        <f>B2</f>
        <v>40</v>
      </c>
      <c r="C21" s="10">
        <v>0</v>
      </c>
      <c r="D21" s="10"/>
      <c r="E21" s="5"/>
      <c r="F21" s="5"/>
      <c r="G21" s="5"/>
      <c r="H21" s="5"/>
      <c r="I21" s="5"/>
      <c r="J21" s="1"/>
      <c r="K21" s="1"/>
      <c r="L21" s="1"/>
      <c r="M21" s="1"/>
      <c r="N21" s="1"/>
    </row>
    <row r="22" spans="1:14" ht="25.8">
      <c r="A22" s="10"/>
      <c r="B22" s="10">
        <f>B2</f>
        <v>40</v>
      </c>
      <c r="C22" s="10">
        <f>B3</f>
        <v>20</v>
      </c>
      <c r="D22" s="10"/>
      <c r="E22" s="5"/>
      <c r="F22" s="5"/>
      <c r="G22" s="5"/>
      <c r="H22" s="5"/>
      <c r="I22" s="5"/>
      <c r="J22" s="1"/>
      <c r="K22" s="1"/>
      <c r="L22" s="1"/>
      <c r="M22" s="1"/>
      <c r="N22" s="1"/>
    </row>
    <row r="23" spans="1:14" ht="25.8">
      <c r="A23" s="10"/>
      <c r="B23" s="10">
        <v>0</v>
      </c>
      <c r="C23" s="10">
        <f>B3</f>
        <v>20</v>
      </c>
      <c r="D23" s="10"/>
      <c r="E23" s="5"/>
      <c r="F23" s="5"/>
      <c r="G23" s="5"/>
      <c r="H23" s="5"/>
      <c r="I23" s="5"/>
      <c r="J23" s="1"/>
      <c r="K23" s="1"/>
      <c r="L23" s="1"/>
      <c r="M23" s="1"/>
      <c r="N23" s="1"/>
    </row>
    <row r="24" spans="1:14" ht="25.8">
      <c r="A24" s="10" t="s">
        <v>20</v>
      </c>
      <c r="B24" s="10"/>
      <c r="C24" s="10"/>
      <c r="D24" s="10"/>
      <c r="E24" s="5"/>
      <c r="F24" s="5"/>
      <c r="G24" s="5"/>
      <c r="H24" s="5"/>
      <c r="I24" s="5"/>
      <c r="J24" s="1"/>
      <c r="K24" s="1"/>
      <c r="L24" s="1"/>
      <c r="M24" s="1"/>
      <c r="N24" s="1"/>
    </row>
    <row r="25" spans="1:14" ht="25.8">
      <c r="A25" s="10" t="s">
        <v>21</v>
      </c>
      <c r="B25" s="10">
        <f>B3/2</f>
        <v>10</v>
      </c>
      <c r="C25" s="10"/>
      <c r="D25" s="10"/>
      <c r="E25" s="5"/>
      <c r="F25" s="5"/>
      <c r="G25" s="5"/>
      <c r="H25" s="5"/>
      <c r="I25" s="5"/>
      <c r="J25" s="1"/>
      <c r="K25" s="1"/>
      <c r="L25" s="1"/>
      <c r="M25" s="1"/>
      <c r="N25" s="1"/>
    </row>
    <row r="26" spans="1:14" ht="25.8">
      <c r="A26" s="10"/>
      <c r="B26" s="10" t="s">
        <v>22</v>
      </c>
      <c r="C26" s="10" t="s">
        <v>23</v>
      </c>
      <c r="D26" s="10"/>
      <c r="E26" s="5"/>
      <c r="F26" s="5"/>
      <c r="G26" s="5"/>
      <c r="H26" s="5"/>
      <c r="I26" s="5"/>
      <c r="J26" s="1"/>
      <c r="K26" s="1"/>
      <c r="L26" s="1"/>
      <c r="M26" s="1"/>
      <c r="N26" s="1"/>
    </row>
    <row r="27" spans="1:14" ht="25.8">
      <c r="A27" s="10"/>
      <c r="B27" s="10">
        <f>D9</f>
        <v>0</v>
      </c>
      <c r="C27" s="10">
        <f>B25+B9</f>
        <v>10.525</v>
      </c>
      <c r="D27" s="10"/>
      <c r="E27" s="5"/>
      <c r="F27" s="5"/>
      <c r="G27" s="5"/>
      <c r="H27" s="5"/>
      <c r="I27" s="5"/>
      <c r="J27" s="1"/>
      <c r="K27" s="1"/>
      <c r="L27" s="1"/>
      <c r="M27" s="1"/>
      <c r="N27" s="1"/>
    </row>
    <row r="28" spans="1:14">
      <c r="A28" s="10"/>
      <c r="B28" s="10">
        <f>D9</f>
        <v>0</v>
      </c>
      <c r="C28" s="10">
        <f>B25-B9</f>
        <v>9.4749999999999996</v>
      </c>
      <c r="D28" s="10"/>
      <c r="E28" s="8"/>
      <c r="F28" s="8"/>
      <c r="G28" s="8"/>
      <c r="H28" s="8"/>
      <c r="I28" s="8"/>
    </row>
    <row r="29" spans="1:14">
      <c r="A29" s="10"/>
      <c r="B29" s="10">
        <f>D10*-1</f>
        <v>-6.578593312775638E-2</v>
      </c>
      <c r="C29" s="10">
        <f>B25+B10</f>
        <v>11.574999999999999</v>
      </c>
      <c r="D29" s="10"/>
      <c r="E29" s="8"/>
      <c r="F29" s="8"/>
      <c r="G29" s="8"/>
      <c r="H29" s="8"/>
      <c r="I29" s="8"/>
    </row>
    <row r="30" spans="1:14">
      <c r="A30" s="10"/>
      <c r="B30" s="10">
        <f>D10*-1</f>
        <v>-6.578593312775638E-2</v>
      </c>
      <c r="C30" s="10">
        <f>B25-B10</f>
        <v>8.4250000000000007</v>
      </c>
      <c r="D30" s="10"/>
      <c r="E30" s="8"/>
      <c r="F30" s="8"/>
      <c r="G30" s="8"/>
      <c r="H30" s="8"/>
      <c r="I30" s="8"/>
    </row>
    <row r="31" spans="1:14">
      <c r="A31" s="10"/>
      <c r="B31" s="10">
        <f>D11*-1</f>
        <v>-0.19814021056238573</v>
      </c>
      <c r="C31" s="10">
        <f>B25+B11</f>
        <v>12.625</v>
      </c>
      <c r="D31" s="10"/>
      <c r="E31" s="8"/>
      <c r="F31" s="8"/>
      <c r="G31" s="8"/>
      <c r="H31" s="8"/>
      <c r="I31" s="8"/>
    </row>
    <row r="32" spans="1:14">
      <c r="A32" s="10"/>
      <c r="B32" s="10">
        <f>D11*-1</f>
        <v>-0.19814021056238573</v>
      </c>
      <c r="C32" s="10">
        <f>B25-B11</f>
        <v>7.375</v>
      </c>
      <c r="D32" s="10"/>
      <c r="E32" s="8"/>
      <c r="F32" s="8"/>
      <c r="G32" s="8"/>
      <c r="H32" s="8"/>
      <c r="I32" s="8"/>
    </row>
    <row r="33" spans="1:9">
      <c r="A33" s="10"/>
      <c r="B33" s="10">
        <f>D12*-1</f>
        <v>-0.398675125509655</v>
      </c>
      <c r="C33" s="10">
        <f>B25+B12</f>
        <v>13.675000000000001</v>
      </c>
      <c r="D33" s="10"/>
      <c r="E33" s="8"/>
      <c r="F33" s="8"/>
      <c r="G33" s="8"/>
      <c r="H33" s="8"/>
      <c r="I33" s="8"/>
    </row>
    <row r="34" spans="1:9">
      <c r="A34" s="10"/>
      <c r="B34" s="10">
        <f>D12*-1</f>
        <v>-0.398675125509655</v>
      </c>
      <c r="C34" s="10">
        <f>B25-B12</f>
        <v>6.3250000000000002</v>
      </c>
      <c r="D34" s="10"/>
      <c r="E34" s="8"/>
      <c r="F34" s="8"/>
      <c r="G34" s="8"/>
      <c r="H34" s="8"/>
      <c r="I34" s="8"/>
    </row>
    <row r="35" spans="1:9">
      <c r="A35" s="10"/>
      <c r="B35" s="10">
        <f>D13*-1</f>
        <v>-0.66993471188215636</v>
      </c>
      <c r="C35" s="10">
        <f>B25+B13</f>
        <v>14.725</v>
      </c>
      <c r="D35" s="10"/>
      <c r="E35" s="8"/>
      <c r="F35" s="8"/>
      <c r="G35" s="8"/>
      <c r="H35" s="8"/>
      <c r="I35" s="8"/>
    </row>
    <row r="36" spans="1:9">
      <c r="A36" s="10"/>
      <c r="B36" s="10">
        <f>D13*-1</f>
        <v>-0.66993471188215636</v>
      </c>
      <c r="C36" s="10">
        <f>B25-B13</f>
        <v>5.2750000000000004</v>
      </c>
      <c r="D36" s="10"/>
      <c r="E36" s="8"/>
      <c r="F36" s="8"/>
      <c r="G36" s="8"/>
      <c r="H36" s="8"/>
      <c r="I36" s="8"/>
    </row>
    <row r="37" spans="1:9">
      <c r="A37" s="10"/>
      <c r="B37" s="10">
        <f>D14*-1</f>
        <v>-1.0155667099228918</v>
      </c>
      <c r="C37" s="10">
        <f>B25+B14</f>
        <v>15.774999999999999</v>
      </c>
      <c r="D37" s="10"/>
      <c r="E37" s="8"/>
      <c r="F37" s="8"/>
      <c r="G37" s="8"/>
      <c r="H37" s="8"/>
      <c r="I37" s="8"/>
    </row>
    <row r="38" spans="1:9">
      <c r="A38" s="10"/>
      <c r="B38" s="10">
        <f>D14*-1</f>
        <v>-1.0155667099228918</v>
      </c>
      <c r="C38" s="10">
        <f>B25-B14</f>
        <v>4.2250000000000005</v>
      </c>
      <c r="D38" s="10"/>
      <c r="E38" s="8"/>
      <c r="F38" s="8"/>
      <c r="G38" s="8"/>
      <c r="H38" s="8"/>
      <c r="I38" s="8"/>
    </row>
    <row r="39" spans="1:9">
      <c r="A39" s="10"/>
      <c r="B39" s="10">
        <f>D15*-1</f>
        <v>-1.4405937782313298</v>
      </c>
      <c r="C39" s="10">
        <f>B25+B15</f>
        <v>16.824999999999999</v>
      </c>
      <c r="D39" s="10"/>
      <c r="E39" s="8"/>
      <c r="F39" s="8"/>
      <c r="G39" s="8"/>
      <c r="H39" s="8"/>
      <c r="I39" s="8"/>
    </row>
    <row r="40" spans="1:9">
      <c r="A40" s="10"/>
      <c r="B40" s="10">
        <f>D15*-1</f>
        <v>-1.4405937782313298</v>
      </c>
      <c r="C40" s="10">
        <f>B25-B15</f>
        <v>3.1750000000000007</v>
      </c>
      <c r="D40" s="10"/>
      <c r="E40" s="8"/>
      <c r="F40" s="8"/>
      <c r="G40" s="8"/>
      <c r="H40" s="8"/>
      <c r="I40" s="8"/>
    </row>
    <row r="41" spans="1:9">
      <c r="A41" s="10"/>
      <c r="B41" s="10">
        <f>D16*-1</f>
        <v>-1.9518361449477499</v>
      </c>
      <c r="C41" s="10">
        <f>B25+B16</f>
        <v>17.875</v>
      </c>
      <c r="D41" s="10"/>
      <c r="E41" s="8"/>
      <c r="F41" s="8"/>
      <c r="G41" s="8"/>
      <c r="H41" s="8"/>
      <c r="I41" s="8"/>
    </row>
    <row r="42" spans="1:9">
      <c r="A42" s="10"/>
      <c r="B42" s="10">
        <f>D16*-1</f>
        <v>-1.9518361449477499</v>
      </c>
      <c r="C42" s="10">
        <f>B25-B16</f>
        <v>2.1250000000000009</v>
      </c>
      <c r="D42" s="10"/>
      <c r="E42" s="8"/>
      <c r="F42" s="8"/>
      <c r="G42" s="8"/>
      <c r="H42" s="8"/>
      <c r="I42" s="8"/>
    </row>
    <row r="43" spans="1:9">
      <c r="A43" s="10"/>
      <c r="B43" s="10" t="e">
        <f>D17*-1</f>
        <v>#VALUE!</v>
      </c>
      <c r="C43" s="10" t="e">
        <f>B25+B17</f>
        <v>#VALUE!</v>
      </c>
      <c r="D43" s="10"/>
      <c r="E43" s="8"/>
      <c r="F43" s="8"/>
      <c r="G43" s="8"/>
      <c r="H43" s="8"/>
      <c r="I43" s="8"/>
    </row>
    <row r="44" spans="1:9">
      <c r="A44" s="10"/>
      <c r="B44" s="10" t="e">
        <f>D17*-1</f>
        <v>#VALUE!</v>
      </c>
      <c r="C44" s="10" t="e">
        <f>B25-B17</f>
        <v>#VALUE!</v>
      </c>
      <c r="D44" s="10"/>
      <c r="E44" s="8"/>
      <c r="F44" s="8"/>
      <c r="G44" s="8"/>
      <c r="H44" s="8"/>
      <c r="I44" s="8"/>
    </row>
    <row r="45" spans="1:9" ht="18">
      <c r="A45" s="8"/>
      <c r="B45" s="9" t="e">
        <f>D18*-1</f>
        <v>#VALUE!</v>
      </c>
      <c r="C45" s="9" t="e">
        <f>B25+B18</f>
        <v>#VALUE!</v>
      </c>
      <c r="D45" s="9"/>
      <c r="E45" s="8"/>
      <c r="F45" s="8"/>
      <c r="G45" s="8"/>
      <c r="H45" s="8"/>
      <c r="I45" s="8"/>
    </row>
    <row r="46" spans="1:9" ht="18">
      <c r="A46" s="8"/>
      <c r="B46" s="9" t="e">
        <f>D18*-1</f>
        <v>#VALUE!</v>
      </c>
      <c r="C46" s="9" t="e">
        <f>B25-B18</f>
        <v>#VALUE!</v>
      </c>
      <c r="D46" s="9"/>
      <c r="E46" s="8"/>
      <c r="F46" s="8"/>
      <c r="G46" s="8"/>
      <c r="H46" s="8"/>
      <c r="I46" s="8"/>
    </row>
  </sheetData>
  <sheetProtection sheet="1" objects="1" scenarios="1" selectLockedCells="1"/>
  <mergeCells count="1">
    <mergeCell ref="A1:H1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 ob dox</dc:creator>
  <cp:lastModifiedBy>eak ob dox</cp:lastModifiedBy>
  <dcterms:created xsi:type="dcterms:W3CDTF">2024-10-19T07:15:16Z</dcterms:created>
  <dcterms:modified xsi:type="dcterms:W3CDTF">2024-10-19T19:35:50Z</dcterms:modified>
</cp:coreProperties>
</file>